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478" activeTab="0"/>
  </bookViews>
  <sheets>
    <sheet name="311 ЗДБРБ 202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<sst xmlns="http://schemas.openxmlformats.org/spreadsheetml/2006/main" count="38" uniqueCount="38">
  <si>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ДЕТСКИ ГРАДИНИ</t>
  </si>
  <si>
    <t>средства за логопедичен кабинет 0.5%</t>
  </si>
  <si>
    <t>Брой деца яслена група</t>
  </si>
  <si>
    <t>ДГ " Дъга"</t>
  </si>
  <si>
    <t>ДГ "Ран Босилек"</t>
  </si>
  <si>
    <t>ДГ "Първи юни"</t>
  </si>
  <si>
    <t>ДГ Мечо Пух</t>
  </si>
  <si>
    <t>ДГ Мики Маус</t>
  </si>
  <si>
    <t>ДГ Младост</t>
  </si>
  <si>
    <t>ДГ Перуника</t>
  </si>
  <si>
    <t>ДГ Радост</t>
  </si>
  <si>
    <t>ДГ Слънце</t>
  </si>
  <si>
    <t>ДГ Явор</t>
  </si>
  <si>
    <t>ОБЩО</t>
  </si>
  <si>
    <t xml:space="preserve">Средства по ЕРС </t>
  </si>
  <si>
    <t>Средства по регионален коефициент 0,017</t>
  </si>
  <si>
    <t>Брой деца в ДГ</t>
  </si>
  <si>
    <t>Брой деца * ЕРС</t>
  </si>
  <si>
    <t>психолог 0. 5 %</t>
  </si>
  <si>
    <t>Брой яслена и целодневна група в ДГ</t>
  </si>
  <si>
    <t>Резерв за нерегулярни разходи  1,5 %</t>
  </si>
  <si>
    <t>Допълнителни компоненти 2,5 %</t>
  </si>
  <si>
    <t>Основни компоненти 97,5 %</t>
  </si>
  <si>
    <t xml:space="preserve"> 97,5 % от ЕРС</t>
  </si>
  <si>
    <t xml:space="preserve">ЕРС яслена и целодневна група в ДГ </t>
  </si>
  <si>
    <t xml:space="preserve">ЕРС за деца в яслена група   </t>
  </si>
  <si>
    <t>Брой деца 4, 5 и 6 г.</t>
  </si>
  <si>
    <r>
      <t>Брой деца 2-3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години</t>
    </r>
  </si>
  <si>
    <t xml:space="preserve"> ЕРС за деца 2-3 г .   </t>
  </si>
  <si>
    <t xml:space="preserve">ЕРС за институция </t>
  </si>
  <si>
    <t>Средства по ЕРС 100%</t>
  </si>
  <si>
    <t>ЕРС специална група</t>
  </si>
  <si>
    <t xml:space="preserve">Брой  специална група </t>
  </si>
  <si>
    <t>Брой деца в специална група</t>
  </si>
  <si>
    <t>ЕРС за дете в специална група</t>
  </si>
  <si>
    <t xml:space="preserve">ОБЩИНА ГАБРОВО
РАЗПРЕДЕЛЕНИЕ НА  СРЕДСТВА  ПО ФОРМУЛА  ДЕЙНОСТ 311  ДЕТСКИ ГРАДИНИ В ОБЩИНА ГАБРОВО  БЮДЖЕТ 2023 г., СЪГЛАСНО ЗДБРБ 2023 Г.
</t>
  </si>
  <si>
    <t>Общо средства по формула без РНР</t>
  </si>
  <si>
    <t xml:space="preserve">ЕРС за дете в целодневна група за задължително предучилищно образование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</si>
</sst>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#0"/>
    <numFmt numFmtId="173" formatCode="&quot;$&quot;#,##0.00"/>
  </numFmts>
  <fonts count="44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textRotation="90" wrapText="1"/>
    </xf>
    <xf numFmtId="1" fontId="1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0" fontId="1" fillId="34" borderId="17" xfId="0" applyNumberFormat="1" applyFont="1" applyFill="1" applyBorder="1" applyAlignment="1">
      <alignment horizontal="center" vertical="center" wrapText="1"/>
    </xf>
    <xf numFmtId="10" fontId="1" fillId="34" borderId="18" xfId="0" applyNumberFormat="1" applyFont="1" applyFill="1" applyBorder="1" applyAlignment="1">
      <alignment horizontal="center" vertical="center" textRotation="90" wrapText="1"/>
    </xf>
    <xf numFmtId="0" fontId="1" fillId="34" borderId="19" xfId="0" applyFont="1" applyFill="1" applyBorder="1" applyAlignment="1">
      <alignment horizontal="center" vertical="center" textRotation="90" wrapText="1"/>
    </xf>
    <xf numFmtId="1" fontId="0" fillId="0" borderId="0" xfId="0" applyNumberFormat="1" applyAlignment="1">
      <alignment/>
    </xf>
    <xf numFmtId="0" fontId="1" fillId="0" borderId="20" xfId="0" applyNumberFormat="1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172" fontId="0" fillId="33" borderId="22" xfId="0" applyNumberFormat="1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1" fontId="0" fillId="33" borderId="22" xfId="0" applyNumberFormat="1" applyFont="1" applyFill="1" applyBorder="1" applyAlignment="1">
      <alignment wrapText="1"/>
    </xf>
    <xf numFmtId="172" fontId="8" fillId="33" borderId="23" xfId="0" applyNumberFormat="1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172" fontId="8" fillId="0" borderId="24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172" fontId="8" fillId="0" borderId="25" xfId="0" applyNumberFormat="1" applyFont="1" applyFill="1" applyBorder="1" applyAlignment="1">
      <alignment/>
    </xf>
    <xf numFmtId="172" fontId="7" fillId="35" borderId="26" xfId="0" applyNumberFormat="1" applyFont="1" applyFill="1" applyBorder="1" applyAlignment="1">
      <alignment horizontal="right"/>
    </xf>
    <xf numFmtId="0" fontId="7" fillId="36" borderId="26" xfId="0" applyFont="1" applyFill="1" applyBorder="1" applyAlignment="1">
      <alignment horizontal="right"/>
    </xf>
    <xf numFmtId="0" fontId="0" fillId="36" borderId="26" xfId="0" applyFont="1" applyFill="1" applyBorder="1" applyAlignment="1">
      <alignment horizontal="right"/>
    </xf>
    <xf numFmtId="172" fontId="9" fillId="37" borderId="27" xfId="0" applyNumberFormat="1" applyFont="1" applyFill="1" applyBorder="1" applyAlignment="1">
      <alignment/>
    </xf>
    <xf numFmtId="172" fontId="9" fillId="38" borderId="27" xfId="0" applyNumberFormat="1" applyFont="1" applyFill="1" applyBorder="1" applyAlignment="1">
      <alignment/>
    </xf>
    <xf numFmtId="3" fontId="7" fillId="19" borderId="26" xfId="0" applyNumberFormat="1" applyFont="1" applyFill="1" applyBorder="1" applyAlignment="1">
      <alignment horizontal="right"/>
    </xf>
    <xf numFmtId="3" fontId="9" fillId="19" borderId="27" xfId="0" applyNumberFormat="1" applyFont="1" applyFill="1" applyBorder="1" applyAlignment="1">
      <alignment/>
    </xf>
    <xf numFmtId="3" fontId="9" fillId="15" borderId="27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9" fillId="39" borderId="10" xfId="0" applyNumberFormat="1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 wrapText="1"/>
    </xf>
    <xf numFmtId="3" fontId="8" fillId="33" borderId="23" xfId="0" applyNumberFormat="1" applyFont="1" applyFill="1" applyBorder="1" applyAlignment="1">
      <alignment/>
    </xf>
    <xf numFmtId="3" fontId="8" fillId="19" borderId="23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10" fontId="1" fillId="34" borderId="3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9" fontId="1" fillId="34" borderId="38" xfId="0" applyNumberFormat="1" applyFont="1" applyFill="1" applyBorder="1" applyAlignment="1">
      <alignment horizontal="center" vertical="center" textRotation="90" wrapText="1"/>
    </xf>
    <xf numFmtId="9" fontId="1" fillId="34" borderId="39" xfId="0" applyNumberFormat="1" applyFont="1" applyFill="1" applyBorder="1" applyAlignment="1">
      <alignment horizontal="center" vertical="center" textRotation="90" wrapText="1"/>
    </xf>
    <xf numFmtId="1" fontId="1" fillId="34" borderId="40" xfId="0" applyNumberFormat="1" applyFont="1" applyFill="1" applyBorder="1" applyAlignment="1">
      <alignment horizontal="center" vertical="center" wrapText="1"/>
    </xf>
    <xf numFmtId="3" fontId="8" fillId="34" borderId="40" xfId="0" applyNumberFormat="1" applyFont="1" applyFill="1" applyBorder="1" applyAlignment="1">
      <alignment/>
    </xf>
    <xf numFmtId="3" fontId="7" fillId="19" borderId="19" xfId="0" applyNumberFormat="1" applyFont="1" applyFill="1" applyBorder="1" applyAlignment="1">
      <alignment wrapText="1"/>
    </xf>
    <xf numFmtId="3" fontId="7" fillId="34" borderId="4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4">
      <selection activeCell="A4" sqref="A4:A5"/>
    </sheetView>
  </sheetViews>
  <sheetFormatPr defaultColWidth="9.140625" defaultRowHeight="12.75"/>
  <cols>
    <col min="1" max="1" width="19.140625" style="0" customWidth="1"/>
    <col min="2" max="2" width="5.421875" style="0" bestFit="1" customWidth="1"/>
    <col min="3" max="3" width="7.57421875" style="0" bestFit="1" customWidth="1"/>
    <col min="4" max="4" width="4.00390625" style="0" customWidth="1"/>
    <col min="5" max="5" width="7.8515625" style="0" customWidth="1"/>
    <col min="6" max="6" width="4.28125" style="0" customWidth="1"/>
    <col min="7" max="7" width="8.57421875" style="0" customWidth="1"/>
    <col min="8" max="8" width="4.140625" style="0" customWidth="1"/>
    <col min="9" max="9" width="9.140625" style="0" bestFit="1" customWidth="1"/>
    <col min="10" max="10" width="5.8515625" style="0" customWidth="1"/>
    <col min="11" max="11" width="9.140625" style="0" bestFit="1" customWidth="1"/>
    <col min="12" max="12" width="3.7109375" style="0" customWidth="1"/>
    <col min="13" max="13" width="6.57421875" style="0" bestFit="1" customWidth="1"/>
    <col min="14" max="14" width="4.00390625" style="0" customWidth="1"/>
    <col min="15" max="15" width="7.57421875" style="0" bestFit="1" customWidth="1"/>
    <col min="16" max="16" width="9.140625" style="0" bestFit="1" customWidth="1"/>
    <col min="17" max="17" width="7.421875" style="0" customWidth="1"/>
    <col min="18" max="18" width="9.140625" style="0" bestFit="1" customWidth="1"/>
    <col min="19" max="19" width="10.57421875" style="0" customWidth="1"/>
    <col min="20" max="20" width="9.140625" style="0" bestFit="1" customWidth="1"/>
    <col min="21" max="21" width="7.57421875" style="0" customWidth="1"/>
    <col min="22" max="22" width="8.00390625" style="0" customWidth="1"/>
    <col min="23" max="23" width="9.28125" style="0" bestFit="1" customWidth="1"/>
    <col min="32" max="32" width="9.140625" style="0" customWidth="1"/>
    <col min="34" max="34" width="17.57421875" style="0" customWidth="1"/>
  </cols>
  <sheetData>
    <row r="1" spans="1:29" ht="12.7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65"/>
      <c r="Y1" s="24"/>
      <c r="Z1" s="24"/>
      <c r="AA1" s="24"/>
      <c r="AB1" s="24"/>
      <c r="AC1" s="24"/>
    </row>
    <row r="2" spans="1:29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65"/>
      <c r="Y2" s="24"/>
      <c r="Z2" s="24"/>
      <c r="AA2" s="24"/>
      <c r="AB2" s="24"/>
      <c r="AC2" s="24"/>
    </row>
    <row r="3" ht="13.5" thickBot="1">
      <c r="W3" s="3"/>
    </row>
    <row r="4" spans="1:25" ht="48.75" customHeight="1" thickBot="1">
      <c r="A4" s="55" t="s">
        <v>0</v>
      </c>
      <c r="B4" s="57" t="s">
        <v>16</v>
      </c>
      <c r="C4" s="57" t="s">
        <v>29</v>
      </c>
      <c r="D4" s="57" t="s">
        <v>19</v>
      </c>
      <c r="E4" s="57" t="s">
        <v>24</v>
      </c>
      <c r="F4" s="57" t="s">
        <v>32</v>
      </c>
      <c r="G4" s="57" t="s">
        <v>31</v>
      </c>
      <c r="H4" s="59" t="s">
        <v>17</v>
      </c>
      <c r="I4" s="60"/>
      <c r="J4" s="60"/>
      <c r="K4" s="60"/>
      <c r="L4" s="60"/>
      <c r="M4" s="60"/>
      <c r="N4" s="60"/>
      <c r="O4" s="61"/>
      <c r="P4" s="62" t="s">
        <v>14</v>
      </c>
      <c r="Q4" s="62" t="s">
        <v>15</v>
      </c>
      <c r="R4" s="62" t="s">
        <v>30</v>
      </c>
      <c r="S4" s="17" t="s">
        <v>22</v>
      </c>
      <c r="T4" s="64" t="s">
        <v>21</v>
      </c>
      <c r="U4" s="64"/>
      <c r="V4" s="64"/>
      <c r="W4" s="66" t="s">
        <v>36</v>
      </c>
      <c r="X4" s="13"/>
      <c r="Y4" s="13"/>
    </row>
    <row r="5" spans="1:25" ht="179.25" customHeight="1" thickBot="1">
      <c r="A5" s="56"/>
      <c r="B5" s="58"/>
      <c r="C5" s="58"/>
      <c r="D5" s="58"/>
      <c r="E5" s="58"/>
      <c r="F5" s="58"/>
      <c r="G5" s="58"/>
      <c r="H5" s="7" t="s">
        <v>27</v>
      </c>
      <c r="I5" s="7" t="s">
        <v>28</v>
      </c>
      <c r="J5" s="7" t="s">
        <v>26</v>
      </c>
      <c r="K5" s="7" t="s">
        <v>37</v>
      </c>
      <c r="L5" s="7" t="s">
        <v>33</v>
      </c>
      <c r="M5" s="7" t="s">
        <v>34</v>
      </c>
      <c r="N5" s="7" t="s">
        <v>2</v>
      </c>
      <c r="O5" s="8" t="s">
        <v>25</v>
      </c>
      <c r="P5" s="63"/>
      <c r="Q5" s="63"/>
      <c r="R5" s="63"/>
      <c r="S5" s="18" t="s">
        <v>23</v>
      </c>
      <c r="T5" s="19" t="s">
        <v>1</v>
      </c>
      <c r="U5" s="19" t="s">
        <v>18</v>
      </c>
      <c r="V5" s="22" t="s">
        <v>20</v>
      </c>
      <c r="W5" s="67"/>
      <c r="X5" s="25"/>
      <c r="Y5" s="25"/>
    </row>
    <row r="6" spans="1:25" ht="12.7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21">
        <v>21</v>
      </c>
      <c r="V6" s="23">
        <v>22</v>
      </c>
      <c r="W6" s="68">
        <v>23</v>
      </c>
      <c r="X6" s="14"/>
      <c r="Y6" s="14"/>
    </row>
    <row r="7" spans="1:24" ht="12.75">
      <c r="A7" s="9" t="s">
        <v>3</v>
      </c>
      <c r="B7" s="27">
        <f>H7+J7+L7+N7</f>
        <v>155</v>
      </c>
      <c r="C7" s="46">
        <v>41500</v>
      </c>
      <c r="D7" s="28">
        <v>6</v>
      </c>
      <c r="E7" s="46">
        <f>D7*8100</f>
        <v>48600</v>
      </c>
      <c r="F7" s="28"/>
      <c r="G7" s="29">
        <f>F7*13494</f>
        <v>0</v>
      </c>
      <c r="H7" s="30">
        <v>31</v>
      </c>
      <c r="I7" s="47">
        <f>H7*3802</f>
        <v>117862</v>
      </c>
      <c r="J7" s="30">
        <v>99</v>
      </c>
      <c r="K7" s="47">
        <f>J7*4096</f>
        <v>405504</v>
      </c>
      <c r="L7" s="30"/>
      <c r="M7" s="47">
        <f>L7*10465</f>
        <v>0</v>
      </c>
      <c r="N7" s="30">
        <v>25</v>
      </c>
      <c r="O7" s="47">
        <f>N7*1953</f>
        <v>48825</v>
      </c>
      <c r="P7" s="47">
        <f>C7+E7+G7+I7+K7+M7+O7</f>
        <v>662291</v>
      </c>
      <c r="Q7" s="47">
        <f>P7*0.017</f>
        <v>11258.947</v>
      </c>
      <c r="R7" s="48">
        <f>P7+Q7</f>
        <v>673549.947</v>
      </c>
      <c r="S7" s="47">
        <f>ROUND(R7*97.5%,2)</f>
        <v>656711.2</v>
      </c>
      <c r="T7" s="47"/>
      <c r="U7" s="45">
        <f>+U17-U9</f>
        <v>16921.065</v>
      </c>
      <c r="V7" s="49">
        <f>ROUND(R7*0.015,2)</f>
        <v>10103.25</v>
      </c>
      <c r="W7" s="69">
        <f>ROUND(S7+T7+U7,1)</f>
        <v>673632.3</v>
      </c>
      <c r="X7" s="15"/>
    </row>
    <row r="8" spans="1:24" ht="12.75">
      <c r="A8" s="10" t="s">
        <v>4</v>
      </c>
      <c r="B8" s="27">
        <f aca="true" t="shared" si="0" ref="B8:B16">H8+J8+L8+N8</f>
        <v>121</v>
      </c>
      <c r="C8" s="46">
        <v>41500</v>
      </c>
      <c r="D8" s="31">
        <v>5</v>
      </c>
      <c r="E8" s="46">
        <f aca="true" t="shared" si="1" ref="E8:E16">D8*8100</f>
        <v>40500</v>
      </c>
      <c r="F8" s="31"/>
      <c r="G8" s="29">
        <f aca="true" t="shared" si="2" ref="G8:G16">F8*13494</f>
        <v>0</v>
      </c>
      <c r="H8" s="32">
        <v>23</v>
      </c>
      <c r="I8" s="47">
        <f aca="true" t="shared" si="3" ref="I8:I16">H8*3802</f>
        <v>87446</v>
      </c>
      <c r="J8" s="32">
        <v>75</v>
      </c>
      <c r="K8" s="47">
        <f aca="true" t="shared" si="4" ref="K8:K16">J8*4096</f>
        <v>307200</v>
      </c>
      <c r="L8" s="32"/>
      <c r="M8" s="47">
        <f aca="true" t="shared" si="5" ref="M8:M16">L8*10465</f>
        <v>0</v>
      </c>
      <c r="N8" s="32">
        <v>23</v>
      </c>
      <c r="O8" s="47">
        <f aca="true" t="shared" si="6" ref="O8:O16">N8*1953</f>
        <v>44919</v>
      </c>
      <c r="P8" s="47">
        <f aca="true" t="shared" si="7" ref="P8:P16">C8+E8+G8+I8+K8+M8+O8</f>
        <v>521565</v>
      </c>
      <c r="Q8" s="47">
        <f aca="true" t="shared" si="8" ref="Q8:Q16">P8*0.017</f>
        <v>8866.605000000001</v>
      </c>
      <c r="R8" s="48">
        <f aca="true" t="shared" si="9" ref="R8:R16">P8+Q8</f>
        <v>530431.605</v>
      </c>
      <c r="S8" s="47">
        <f aca="true" t="shared" si="10" ref="S8:S16">ROUND(R8*97.5%,2)</f>
        <v>517170.81</v>
      </c>
      <c r="T8" s="50"/>
      <c r="U8" s="51"/>
      <c r="V8" s="49">
        <f aca="true" t="shared" si="11" ref="V8:V16">ROUND(R8*0.015,2)</f>
        <v>7956.47</v>
      </c>
      <c r="W8" s="69">
        <f aca="true" t="shared" si="12" ref="W8:W16">ROUND(S8+T8+U8,1)</f>
        <v>517170.8</v>
      </c>
      <c r="X8" s="15"/>
    </row>
    <row r="9" spans="1:24" ht="12.75">
      <c r="A9" s="10" t="s">
        <v>5</v>
      </c>
      <c r="B9" s="27">
        <f t="shared" si="0"/>
        <v>88</v>
      </c>
      <c r="C9" s="46">
        <v>41500</v>
      </c>
      <c r="D9" s="31">
        <v>4</v>
      </c>
      <c r="E9" s="46">
        <f t="shared" si="1"/>
        <v>32400</v>
      </c>
      <c r="F9" s="31">
        <v>1</v>
      </c>
      <c r="G9" s="29">
        <f t="shared" si="2"/>
        <v>13494</v>
      </c>
      <c r="H9" s="32">
        <v>24</v>
      </c>
      <c r="I9" s="47">
        <f t="shared" si="3"/>
        <v>91248</v>
      </c>
      <c r="J9" s="32">
        <v>48</v>
      </c>
      <c r="K9" s="47">
        <f t="shared" si="4"/>
        <v>196608</v>
      </c>
      <c r="L9" s="32">
        <v>6</v>
      </c>
      <c r="M9" s="47">
        <f t="shared" si="5"/>
        <v>62790</v>
      </c>
      <c r="N9" s="32">
        <v>10</v>
      </c>
      <c r="O9" s="47">
        <f t="shared" si="6"/>
        <v>19530</v>
      </c>
      <c r="P9" s="47">
        <f t="shared" si="7"/>
        <v>457570</v>
      </c>
      <c r="Q9" s="47">
        <f t="shared" si="8"/>
        <v>7778.6900000000005</v>
      </c>
      <c r="R9" s="48">
        <f t="shared" si="9"/>
        <v>465348.69</v>
      </c>
      <c r="S9" s="47">
        <f t="shared" si="10"/>
        <v>453714.97</v>
      </c>
      <c r="T9" s="50"/>
      <c r="U9" s="51">
        <f>+U17/2</f>
        <v>16921.065</v>
      </c>
      <c r="V9" s="49">
        <f t="shared" si="11"/>
        <v>6980.23</v>
      </c>
      <c r="W9" s="69">
        <f t="shared" si="12"/>
        <v>470636</v>
      </c>
      <c r="X9" s="15"/>
    </row>
    <row r="10" spans="1:24" ht="12.75">
      <c r="A10" s="10" t="s">
        <v>6</v>
      </c>
      <c r="B10" s="27">
        <f t="shared" si="0"/>
        <v>144</v>
      </c>
      <c r="C10" s="46">
        <v>41500</v>
      </c>
      <c r="D10" s="31">
        <v>6</v>
      </c>
      <c r="E10" s="46">
        <f t="shared" si="1"/>
        <v>48600</v>
      </c>
      <c r="F10" s="31"/>
      <c r="G10" s="29">
        <f t="shared" si="2"/>
        <v>0</v>
      </c>
      <c r="H10" s="32">
        <v>61</v>
      </c>
      <c r="I10" s="47">
        <f t="shared" si="3"/>
        <v>231922</v>
      </c>
      <c r="J10" s="32">
        <v>83</v>
      </c>
      <c r="K10" s="47">
        <f t="shared" si="4"/>
        <v>339968</v>
      </c>
      <c r="L10" s="32"/>
      <c r="M10" s="47">
        <f t="shared" si="5"/>
        <v>0</v>
      </c>
      <c r="N10" s="32"/>
      <c r="O10" s="47">
        <f t="shared" si="6"/>
        <v>0</v>
      </c>
      <c r="P10" s="47">
        <f t="shared" si="7"/>
        <v>661990</v>
      </c>
      <c r="Q10" s="47">
        <f t="shared" si="8"/>
        <v>11253.83</v>
      </c>
      <c r="R10" s="48">
        <f t="shared" si="9"/>
        <v>673243.83</v>
      </c>
      <c r="S10" s="47">
        <f t="shared" si="10"/>
        <v>656412.73</v>
      </c>
      <c r="T10" s="50"/>
      <c r="U10" s="51"/>
      <c r="V10" s="49">
        <f t="shared" si="11"/>
        <v>10098.66</v>
      </c>
      <c r="W10" s="69">
        <f t="shared" si="12"/>
        <v>656412.7</v>
      </c>
      <c r="X10" s="15"/>
    </row>
    <row r="11" spans="1:24" ht="12.75">
      <c r="A11" s="10" t="s">
        <v>7</v>
      </c>
      <c r="B11" s="27">
        <f t="shared" si="0"/>
        <v>149</v>
      </c>
      <c r="C11" s="46">
        <v>41500</v>
      </c>
      <c r="D11" s="31">
        <v>6</v>
      </c>
      <c r="E11" s="46">
        <f t="shared" si="1"/>
        <v>48600</v>
      </c>
      <c r="F11" s="31"/>
      <c r="G11" s="29">
        <f t="shared" si="2"/>
        <v>0</v>
      </c>
      <c r="H11" s="32">
        <v>64</v>
      </c>
      <c r="I11" s="47">
        <f t="shared" si="3"/>
        <v>243328</v>
      </c>
      <c r="J11" s="32">
        <v>85</v>
      </c>
      <c r="K11" s="47">
        <f t="shared" si="4"/>
        <v>348160</v>
      </c>
      <c r="L11" s="32"/>
      <c r="M11" s="47">
        <f t="shared" si="5"/>
        <v>0</v>
      </c>
      <c r="N11" s="32"/>
      <c r="O11" s="47">
        <f t="shared" si="6"/>
        <v>0</v>
      </c>
      <c r="P11" s="47">
        <f t="shared" si="7"/>
        <v>681588</v>
      </c>
      <c r="Q11" s="47">
        <f t="shared" si="8"/>
        <v>11586.996000000001</v>
      </c>
      <c r="R11" s="48">
        <f t="shared" si="9"/>
        <v>693174.996</v>
      </c>
      <c r="S11" s="47">
        <f t="shared" si="10"/>
        <v>675845.62</v>
      </c>
      <c r="T11" s="50">
        <f>+T17-T16</f>
        <v>16921</v>
      </c>
      <c r="U11" s="51"/>
      <c r="V11" s="49">
        <f t="shared" si="11"/>
        <v>10397.62</v>
      </c>
      <c r="W11" s="69">
        <f t="shared" si="12"/>
        <v>692766.6</v>
      </c>
      <c r="X11" s="15"/>
    </row>
    <row r="12" spans="1:24" ht="12.75">
      <c r="A12" s="10" t="s">
        <v>8</v>
      </c>
      <c r="B12" s="27">
        <f t="shared" si="0"/>
        <v>109</v>
      </c>
      <c r="C12" s="46">
        <v>41500</v>
      </c>
      <c r="D12" s="31">
        <v>5</v>
      </c>
      <c r="E12" s="46">
        <f t="shared" si="1"/>
        <v>40500</v>
      </c>
      <c r="F12" s="31"/>
      <c r="G12" s="29">
        <f t="shared" si="2"/>
        <v>0</v>
      </c>
      <c r="H12" s="32">
        <v>27</v>
      </c>
      <c r="I12" s="47">
        <f t="shared" si="3"/>
        <v>102654</v>
      </c>
      <c r="J12" s="32">
        <v>82</v>
      </c>
      <c r="K12" s="47">
        <f t="shared" si="4"/>
        <v>335872</v>
      </c>
      <c r="L12" s="32"/>
      <c r="M12" s="47">
        <f t="shared" si="5"/>
        <v>0</v>
      </c>
      <c r="N12" s="32"/>
      <c r="O12" s="47">
        <f t="shared" si="6"/>
        <v>0</v>
      </c>
      <c r="P12" s="47">
        <f t="shared" si="7"/>
        <v>520526</v>
      </c>
      <c r="Q12" s="47">
        <f t="shared" si="8"/>
        <v>8848.942000000001</v>
      </c>
      <c r="R12" s="48">
        <f t="shared" si="9"/>
        <v>529374.942</v>
      </c>
      <c r="S12" s="47">
        <f t="shared" si="10"/>
        <v>516140.57</v>
      </c>
      <c r="T12" s="50"/>
      <c r="U12" s="51"/>
      <c r="V12" s="49">
        <f t="shared" si="11"/>
        <v>7940.62</v>
      </c>
      <c r="W12" s="69">
        <f t="shared" si="12"/>
        <v>516140.6</v>
      </c>
      <c r="X12" s="15"/>
    </row>
    <row r="13" spans="1:24" ht="12.75">
      <c r="A13" s="10" t="s">
        <v>9</v>
      </c>
      <c r="B13" s="27">
        <f t="shared" si="0"/>
        <v>186</v>
      </c>
      <c r="C13" s="46">
        <v>41500</v>
      </c>
      <c r="D13" s="31">
        <v>8</v>
      </c>
      <c r="E13" s="46">
        <f t="shared" si="1"/>
        <v>64800</v>
      </c>
      <c r="F13" s="31"/>
      <c r="G13" s="29">
        <f t="shared" si="2"/>
        <v>0</v>
      </c>
      <c r="H13" s="32">
        <v>57</v>
      </c>
      <c r="I13" s="47">
        <f t="shared" si="3"/>
        <v>216714</v>
      </c>
      <c r="J13" s="32">
        <v>129</v>
      </c>
      <c r="K13" s="47">
        <f t="shared" si="4"/>
        <v>528384</v>
      </c>
      <c r="L13" s="32"/>
      <c r="M13" s="47">
        <f t="shared" si="5"/>
        <v>0</v>
      </c>
      <c r="N13" s="32"/>
      <c r="O13" s="47">
        <f t="shared" si="6"/>
        <v>0</v>
      </c>
      <c r="P13" s="47">
        <f t="shared" si="7"/>
        <v>851398</v>
      </c>
      <c r="Q13" s="47">
        <f t="shared" si="8"/>
        <v>14473.766000000001</v>
      </c>
      <c r="R13" s="48">
        <f t="shared" si="9"/>
        <v>865871.766</v>
      </c>
      <c r="S13" s="47">
        <f t="shared" si="10"/>
        <v>844224.97</v>
      </c>
      <c r="T13" s="50"/>
      <c r="U13" s="51"/>
      <c r="V13" s="49">
        <f t="shared" si="11"/>
        <v>12988.08</v>
      </c>
      <c r="W13" s="69">
        <f t="shared" si="12"/>
        <v>844225</v>
      </c>
      <c r="X13" s="15"/>
    </row>
    <row r="14" spans="1:24" ht="12.75">
      <c r="A14" s="10" t="s">
        <v>10</v>
      </c>
      <c r="B14" s="27">
        <f t="shared" si="0"/>
        <v>170</v>
      </c>
      <c r="C14" s="46">
        <v>41500</v>
      </c>
      <c r="D14" s="31">
        <v>7</v>
      </c>
      <c r="E14" s="46">
        <f t="shared" si="1"/>
        <v>56700</v>
      </c>
      <c r="F14" s="31"/>
      <c r="G14" s="29">
        <f t="shared" si="2"/>
        <v>0</v>
      </c>
      <c r="H14" s="32">
        <v>35</v>
      </c>
      <c r="I14" s="47">
        <f t="shared" si="3"/>
        <v>133070</v>
      </c>
      <c r="J14" s="32">
        <v>135</v>
      </c>
      <c r="K14" s="47">
        <f t="shared" si="4"/>
        <v>552960</v>
      </c>
      <c r="L14" s="32"/>
      <c r="M14" s="47">
        <f t="shared" si="5"/>
        <v>0</v>
      </c>
      <c r="N14" s="32"/>
      <c r="O14" s="47">
        <f t="shared" si="6"/>
        <v>0</v>
      </c>
      <c r="P14" s="47">
        <f t="shared" si="7"/>
        <v>784230</v>
      </c>
      <c r="Q14" s="47">
        <f t="shared" si="8"/>
        <v>13331.910000000002</v>
      </c>
      <c r="R14" s="48">
        <f t="shared" si="9"/>
        <v>797561.91</v>
      </c>
      <c r="S14" s="47">
        <f t="shared" si="10"/>
        <v>777622.86</v>
      </c>
      <c r="T14" s="50"/>
      <c r="U14" s="51"/>
      <c r="V14" s="49">
        <f t="shared" si="11"/>
        <v>11963.43</v>
      </c>
      <c r="W14" s="69">
        <f t="shared" si="12"/>
        <v>777622.9</v>
      </c>
      <c r="X14" s="15"/>
    </row>
    <row r="15" spans="1:24" ht="12.75">
      <c r="A15" s="10" t="s">
        <v>11</v>
      </c>
      <c r="B15" s="27">
        <f t="shared" si="0"/>
        <v>168</v>
      </c>
      <c r="C15" s="46">
        <v>41500</v>
      </c>
      <c r="D15" s="31">
        <v>7</v>
      </c>
      <c r="E15" s="46">
        <f t="shared" si="1"/>
        <v>56700</v>
      </c>
      <c r="F15" s="31"/>
      <c r="G15" s="29">
        <f t="shared" si="2"/>
        <v>0</v>
      </c>
      <c r="H15" s="32">
        <v>47</v>
      </c>
      <c r="I15" s="47">
        <f t="shared" si="3"/>
        <v>178694</v>
      </c>
      <c r="J15" s="32">
        <v>121</v>
      </c>
      <c r="K15" s="47">
        <f t="shared" si="4"/>
        <v>495616</v>
      </c>
      <c r="L15" s="32"/>
      <c r="M15" s="47">
        <f t="shared" si="5"/>
        <v>0</v>
      </c>
      <c r="N15" s="32"/>
      <c r="O15" s="47">
        <f t="shared" si="6"/>
        <v>0</v>
      </c>
      <c r="P15" s="47">
        <f t="shared" si="7"/>
        <v>772510</v>
      </c>
      <c r="Q15" s="47">
        <f t="shared" si="8"/>
        <v>13132.67</v>
      </c>
      <c r="R15" s="48">
        <f t="shared" si="9"/>
        <v>785642.67</v>
      </c>
      <c r="S15" s="47">
        <f t="shared" si="10"/>
        <v>766001.6</v>
      </c>
      <c r="T15" s="50"/>
      <c r="U15" s="51"/>
      <c r="V15" s="49">
        <f t="shared" si="11"/>
        <v>11784.64</v>
      </c>
      <c r="W15" s="69">
        <f t="shared" si="12"/>
        <v>766001.6</v>
      </c>
      <c r="X15" s="15"/>
    </row>
    <row r="16" spans="1:24" ht="13.5" thickBot="1">
      <c r="A16" s="11" t="s">
        <v>12</v>
      </c>
      <c r="B16" s="27">
        <f t="shared" si="0"/>
        <v>161</v>
      </c>
      <c r="C16" s="46">
        <v>41500</v>
      </c>
      <c r="D16" s="33">
        <v>6</v>
      </c>
      <c r="E16" s="46">
        <f t="shared" si="1"/>
        <v>48600</v>
      </c>
      <c r="F16" s="33"/>
      <c r="G16" s="29">
        <f t="shared" si="2"/>
        <v>0</v>
      </c>
      <c r="H16" s="34">
        <v>27</v>
      </c>
      <c r="I16" s="47">
        <f t="shared" si="3"/>
        <v>102654</v>
      </c>
      <c r="J16" s="34">
        <v>134</v>
      </c>
      <c r="K16" s="47">
        <f t="shared" si="4"/>
        <v>548864</v>
      </c>
      <c r="L16" s="34"/>
      <c r="M16" s="47">
        <f t="shared" si="5"/>
        <v>0</v>
      </c>
      <c r="N16" s="34"/>
      <c r="O16" s="47">
        <f t="shared" si="6"/>
        <v>0</v>
      </c>
      <c r="P16" s="47">
        <f t="shared" si="7"/>
        <v>741618</v>
      </c>
      <c r="Q16" s="47">
        <f t="shared" si="8"/>
        <v>12607.506000000001</v>
      </c>
      <c r="R16" s="48">
        <f t="shared" si="9"/>
        <v>754225.506</v>
      </c>
      <c r="S16" s="47">
        <f t="shared" si="10"/>
        <v>735369.87</v>
      </c>
      <c r="T16" s="52">
        <f>+T17/2</f>
        <v>16921</v>
      </c>
      <c r="U16" s="53"/>
      <c r="V16" s="49">
        <f t="shared" si="11"/>
        <v>11313.38</v>
      </c>
      <c r="W16" s="69">
        <f t="shared" si="12"/>
        <v>752290.9</v>
      </c>
      <c r="X16" s="15"/>
    </row>
    <row r="17" spans="1:24" ht="13.5" thickBot="1">
      <c r="A17" s="1" t="s">
        <v>13</v>
      </c>
      <c r="B17" s="35">
        <f aca="true" t="shared" si="13" ref="B17:R17">SUM(B7:B16)</f>
        <v>1451</v>
      </c>
      <c r="C17" s="40">
        <f t="shared" si="13"/>
        <v>415000</v>
      </c>
      <c r="D17" s="36">
        <f t="shared" si="13"/>
        <v>60</v>
      </c>
      <c r="E17" s="70">
        <f t="shared" si="13"/>
        <v>486000</v>
      </c>
      <c r="F17" s="37">
        <f t="shared" si="13"/>
        <v>1</v>
      </c>
      <c r="G17" s="40">
        <f t="shared" si="13"/>
        <v>13494</v>
      </c>
      <c r="H17" s="38">
        <f t="shared" si="13"/>
        <v>396</v>
      </c>
      <c r="I17" s="41">
        <f t="shared" si="13"/>
        <v>1505592</v>
      </c>
      <c r="J17" s="38">
        <f t="shared" si="13"/>
        <v>991</v>
      </c>
      <c r="K17" s="41">
        <f t="shared" si="13"/>
        <v>4059136</v>
      </c>
      <c r="L17" s="39">
        <f t="shared" si="13"/>
        <v>6</v>
      </c>
      <c r="M17" s="41">
        <f t="shared" si="13"/>
        <v>62790</v>
      </c>
      <c r="N17" s="38">
        <f t="shared" si="13"/>
        <v>58</v>
      </c>
      <c r="O17" s="41">
        <f t="shared" si="13"/>
        <v>113274</v>
      </c>
      <c r="P17" s="42">
        <f t="shared" si="13"/>
        <v>6655286</v>
      </c>
      <c r="Q17" s="42">
        <f t="shared" si="13"/>
        <v>113139.86200000002</v>
      </c>
      <c r="R17" s="41">
        <f t="shared" si="13"/>
        <v>6768425.862</v>
      </c>
      <c r="S17" s="43">
        <f>ROUND(R17*0.975,2)</f>
        <v>6599215.22</v>
      </c>
      <c r="T17" s="43">
        <f>ROUND(R17*0.005,0)</f>
        <v>33842</v>
      </c>
      <c r="U17" s="43">
        <f>ROUND(R17*0.005,2)</f>
        <v>33842.13</v>
      </c>
      <c r="V17" s="44">
        <f>ROUND(R17*0.015,2)</f>
        <v>101526.39</v>
      </c>
      <c r="W17" s="71">
        <f>SUM(W7:W16)</f>
        <v>6666899.4</v>
      </c>
      <c r="X17" s="16"/>
    </row>
    <row r="18" ht="12.75">
      <c r="X18" s="26"/>
    </row>
    <row r="19" ht="12.75">
      <c r="A19" s="2"/>
    </row>
    <row r="20" spans="18:19" ht="12.75">
      <c r="R20" s="12"/>
      <c r="S20" s="20"/>
    </row>
  </sheetData>
  <sheetProtection/>
  <mergeCells count="14">
    <mergeCell ref="A1:W2"/>
    <mergeCell ref="Q4:Q5"/>
    <mergeCell ref="R4:R5"/>
    <mergeCell ref="T4:V4"/>
    <mergeCell ref="W4:W5"/>
    <mergeCell ref="A4:A5"/>
    <mergeCell ref="B4:B5"/>
    <mergeCell ref="C4:C5"/>
    <mergeCell ref="D4:D5"/>
    <mergeCell ref="E4:E5"/>
    <mergeCell ref="F4:F5"/>
    <mergeCell ref="G4:G5"/>
    <mergeCell ref="H4:O4"/>
    <mergeCell ref="P4:P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 Робова</dc:creator>
  <cp:keywords/>
  <dc:description/>
  <cp:lastModifiedBy>Катя Робова</cp:lastModifiedBy>
  <cp:lastPrinted>2023-03-07T13:42:32Z</cp:lastPrinted>
  <dcterms:created xsi:type="dcterms:W3CDTF">2017-01-11T11:05:41Z</dcterms:created>
  <dcterms:modified xsi:type="dcterms:W3CDTF">2023-08-09T06:08:32Z</dcterms:modified>
  <cp:category/>
  <cp:version/>
  <cp:contentType/>
  <cp:contentStatus/>
</cp:coreProperties>
</file>